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5" yWindow="90" windowWidth="15570" windowHeight="81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6" i="1"/>
  <c r="L10"/>
  <c r="L3"/>
  <c r="F17"/>
  <c r="M17" s="1"/>
  <c r="F15"/>
  <c r="M18" s="1"/>
  <c r="H15"/>
  <c r="O18" s="1"/>
  <c r="D16"/>
  <c r="F12"/>
  <c r="E10"/>
  <c r="E7"/>
  <c r="F5"/>
  <c r="L2" s="1"/>
  <c r="D15"/>
  <c r="E4"/>
  <c r="F4" s="1"/>
  <c r="L7" s="1"/>
  <c r="D18"/>
  <c r="E11"/>
  <c r="D11" s="1"/>
  <c r="H12" l="1"/>
  <c r="S13" s="1"/>
  <c r="O17"/>
  <c r="O16"/>
  <c r="O12"/>
  <c r="F8"/>
  <c r="G8" s="1"/>
  <c r="F10"/>
  <c r="L12" s="1"/>
  <c r="O13"/>
  <c r="O5"/>
  <c r="F7"/>
  <c r="E16"/>
  <c r="F11"/>
  <c r="L11" s="1"/>
  <c r="E18"/>
  <c r="F18" s="1"/>
  <c r="O6"/>
  <c r="O14"/>
  <c r="O4" l="1"/>
  <c r="F9"/>
  <c r="O11" s="1"/>
  <c r="G7"/>
  <c r="Q12" s="1"/>
  <c r="Q13"/>
  <c r="L9"/>
  <c r="L4"/>
  <c r="L14"/>
  <c r="L5"/>
  <c r="L6"/>
  <c r="Q5"/>
  <c r="F16"/>
  <c r="M16"/>
  <c r="H7" l="1"/>
  <c r="S12" s="1"/>
  <c r="G9"/>
  <c r="I9" s="1"/>
  <c r="S11" s="1"/>
  <c r="H8"/>
  <c r="Q4" s="1"/>
  <c r="H9" l="1"/>
  <c r="Q11" s="1"/>
  <c r="I8"/>
  <c r="S4" s="1"/>
</calcChain>
</file>

<file path=xl/comments1.xml><?xml version="1.0" encoding="utf-8"?>
<comments xmlns="http://schemas.openxmlformats.org/spreadsheetml/2006/main">
  <authors>
    <author>user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убавки деккером
</t>
        </r>
      </text>
    </comment>
  </commentList>
</comments>
</file>

<file path=xl/sharedStrings.xml><?xml version="1.0" encoding="utf-8"?>
<sst xmlns="http://schemas.openxmlformats.org/spreadsheetml/2006/main" count="79" uniqueCount="53">
  <si>
    <t>пройма</t>
  </si>
  <si>
    <t>длина изделия</t>
  </si>
  <si>
    <t>ширина по низу</t>
  </si>
  <si>
    <t>длина плеча</t>
  </si>
  <si>
    <t xml:space="preserve">Набрать </t>
  </si>
  <si>
    <t>петель.</t>
  </si>
  <si>
    <t>Через</t>
  </si>
  <si>
    <t xml:space="preserve">рядов </t>
  </si>
  <si>
    <t>п.</t>
  </si>
  <si>
    <t>рядов</t>
  </si>
  <si>
    <t>х2п. через</t>
  </si>
  <si>
    <t>горловина V</t>
  </si>
  <si>
    <t xml:space="preserve">горловина V: </t>
  </si>
  <si>
    <t xml:space="preserve">горловина U: </t>
  </si>
  <si>
    <t>горловина U</t>
  </si>
  <si>
    <t>п. закрыть;</t>
  </si>
  <si>
    <t>х 2п. через 4р.</t>
  </si>
  <si>
    <t>Всего</t>
  </si>
  <si>
    <t>ряда</t>
  </si>
  <si>
    <t>СПИНКА</t>
  </si>
  <si>
    <t>ПЕТЕЛЬНАЯ ПРОБА</t>
  </si>
  <si>
    <t>МЕРКИ</t>
  </si>
  <si>
    <t>п. закрыть,</t>
  </si>
  <si>
    <t>4,3,3п. с каждой стороны</t>
  </si>
  <si>
    <t>р.закрыть</t>
  </si>
  <si>
    <t>плечо</t>
  </si>
  <si>
    <t>ПЕРЕД</t>
  </si>
  <si>
    <t>раз х 2п. через 4р. убавить деккером</t>
  </si>
  <si>
    <t>р. закрыть</t>
  </si>
  <si>
    <t>п. по центру в ПНП;</t>
  </si>
  <si>
    <t>част. вяз.</t>
  </si>
  <si>
    <t>ПЛАНКИ</t>
  </si>
  <si>
    <t>п. закрыть по центру;</t>
  </si>
  <si>
    <t>(2 шт.)</t>
  </si>
  <si>
    <t>ширина горловины</t>
  </si>
  <si>
    <t>обработка проймы</t>
  </si>
  <si>
    <t>гл. горл</t>
  </si>
  <si>
    <t>гл. проймы</t>
  </si>
  <si>
    <t>высота резинки (по низу)</t>
  </si>
  <si>
    <t>раз по 2п через</t>
  </si>
  <si>
    <t>р. убавить деккером</t>
  </si>
  <si>
    <t>п.:</t>
  </si>
  <si>
    <t>пройма всего</t>
  </si>
  <si>
    <t>горловина всего</t>
  </si>
  <si>
    <t>разница передспина</t>
  </si>
  <si>
    <t>р.</t>
  </si>
  <si>
    <t>ТОП - МАЙКА</t>
  </si>
  <si>
    <t>ПР резинки</t>
  </si>
  <si>
    <t>ПП</t>
  </si>
  <si>
    <t>ПР</t>
  </si>
  <si>
    <t>Резинка</t>
  </si>
  <si>
    <t>Счетчик на "0".</t>
  </si>
  <si>
    <t>ъ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</si>
</sst>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3" tint="-0.24997711111789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7" fillId="0" borderId="1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2" xfId="0" applyNumberFormat="1" applyFont="1" applyFill="1" applyBorder="1" applyProtection="1">
      <protection locked="0"/>
    </xf>
    <xf numFmtId="0" fontId="2" fillId="0" borderId="3" xfId="0" applyFont="1" applyFill="1" applyBorder="1" applyProtection="1"/>
    <xf numFmtId="0" fontId="0" fillId="0" borderId="13" xfId="0" applyFill="1" applyBorder="1" applyProtection="1"/>
    <xf numFmtId="0" fontId="0" fillId="0" borderId="0" xfId="0" applyFill="1" applyProtection="1"/>
    <xf numFmtId="0" fontId="8" fillId="0" borderId="9" xfId="0" applyFont="1" applyFill="1" applyBorder="1" applyProtection="1"/>
    <xf numFmtId="0" fontId="2" fillId="0" borderId="9" xfId="0" applyFont="1" applyFill="1" applyBorder="1" applyProtection="1"/>
    <xf numFmtId="0" fontId="2" fillId="0" borderId="2" xfId="0" applyFont="1" applyFill="1" applyBorder="1" applyProtection="1"/>
    <xf numFmtId="0" fontId="2" fillId="0" borderId="7" xfId="0" applyFont="1" applyFill="1" applyBorder="1" applyProtection="1"/>
    <xf numFmtId="0" fontId="8" fillId="0" borderId="10" xfId="0" applyFont="1" applyFill="1" applyBorder="1" applyProtection="1"/>
    <xf numFmtId="0" fontId="8" fillId="0" borderId="1" xfId="0" applyFont="1" applyFill="1" applyBorder="1" applyProtection="1"/>
    <xf numFmtId="0" fontId="0" fillId="0" borderId="0" xfId="0" applyFill="1" applyAlignment="1" applyProtection="1">
      <alignment horizontal="center"/>
    </xf>
    <xf numFmtId="0" fontId="0" fillId="0" borderId="9" xfId="0" applyFill="1" applyBorder="1" applyProtection="1"/>
    <xf numFmtId="0" fontId="1" fillId="0" borderId="9" xfId="0" applyFont="1" applyFill="1" applyBorder="1" applyProtection="1"/>
    <xf numFmtId="0" fontId="2" fillId="0" borderId="2" xfId="0" applyFont="1" applyFill="1" applyBorder="1" applyAlignment="1" applyProtection="1">
      <alignment horizontal="left"/>
    </xf>
    <xf numFmtId="0" fontId="1" fillId="0" borderId="10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Protection="1"/>
    <xf numFmtId="0" fontId="1" fillId="0" borderId="3" xfId="0" applyFont="1" applyFill="1" applyBorder="1" applyProtection="1"/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Protection="1"/>
    <xf numFmtId="0" fontId="1" fillId="0" borderId="18" xfId="0" applyFont="1" applyFill="1" applyBorder="1" applyProtection="1"/>
    <xf numFmtId="0" fontId="2" fillId="0" borderId="19" xfId="0" applyFont="1" applyFill="1" applyBorder="1" applyAlignment="1" applyProtection="1">
      <alignment horizontal="center"/>
    </xf>
    <xf numFmtId="0" fontId="2" fillId="0" borderId="19" xfId="0" applyFont="1" applyFill="1" applyBorder="1" applyProtection="1"/>
    <xf numFmtId="0" fontId="2" fillId="0" borderId="20" xfId="0" applyFont="1" applyFill="1" applyBorder="1" applyProtection="1"/>
    <xf numFmtId="0" fontId="2" fillId="0" borderId="11" xfId="0" applyFont="1" applyFill="1" applyBorder="1" applyProtection="1"/>
    <xf numFmtId="0" fontId="2" fillId="0" borderId="10" xfId="0" applyFont="1" applyFill="1" applyBorder="1" applyAlignment="1" applyProtection="1">
      <alignment wrapText="1"/>
    </xf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10" xfId="0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2" fontId="4" fillId="0" borderId="19" xfId="0" applyNumberFormat="1" applyFont="1" applyFill="1" applyBorder="1" applyProtection="1">
      <protection locked="0"/>
    </xf>
    <xf numFmtId="2" fontId="4" fillId="0" borderId="22" xfId="0" applyNumberFormat="1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0" fontId="0" fillId="0" borderId="23" xfId="0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2" fontId="0" fillId="0" borderId="23" xfId="0" applyNumberFormat="1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9" fontId="0" fillId="0" borderId="23" xfId="0" applyNumberFormat="1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9" fillId="0" borderId="25" xfId="0" applyFont="1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57150</xdr:rowOff>
    </xdr:from>
    <xdr:to>
      <xdr:col>3</xdr:col>
      <xdr:colOff>0</xdr:colOff>
      <xdr:row>13</xdr:row>
      <xdr:rowOff>36063</xdr:rowOff>
    </xdr:to>
    <xdr:pic>
      <xdr:nvPicPr>
        <xdr:cNvPr id="4" name="Рисунок 3" descr="20210120_1318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0600" y="57150"/>
          <a:ext cx="2600325" cy="3592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GridLines="0" tabSelected="1" zoomScale="57" zoomScaleNormal="57" workbookViewId="0">
      <selection activeCell="B4" sqref="B4"/>
    </sheetView>
  </sheetViews>
  <sheetFormatPr defaultColWidth="8.7109375" defaultRowHeight="15"/>
  <cols>
    <col min="1" max="1" width="36.140625" style="11" customWidth="1"/>
    <col min="2" max="2" width="12.42578125" style="11" customWidth="1"/>
    <col min="3" max="3" width="39.28515625" style="11" customWidth="1"/>
    <col min="4" max="4" width="8.140625" style="55" hidden="1" customWidth="1"/>
    <col min="5" max="5" width="18.42578125" style="55" hidden="1" customWidth="1"/>
    <col min="6" max="6" width="17.7109375" style="55" hidden="1" customWidth="1"/>
    <col min="7" max="7" width="7.7109375" style="55" hidden="1" customWidth="1"/>
    <col min="8" max="8" width="10.28515625" style="55" hidden="1" customWidth="1"/>
    <col min="9" max="9" width="6.5703125" style="55" hidden="1" customWidth="1"/>
    <col min="10" max="10" width="15.7109375" style="11" customWidth="1"/>
    <col min="11" max="11" width="11.28515625" style="11" customWidth="1"/>
    <col min="12" max="12" width="13.5703125" style="18" customWidth="1"/>
    <col min="13" max="13" width="16" style="11" customWidth="1"/>
    <col min="14" max="14" width="24.28515625" style="11" customWidth="1"/>
    <col min="15" max="15" width="11.28515625" style="18" customWidth="1"/>
    <col min="16" max="16" width="11" style="11" customWidth="1"/>
    <col min="17" max="17" width="7.28515625" style="18" customWidth="1"/>
    <col min="18" max="18" width="28.42578125" style="11" customWidth="1"/>
    <col min="19" max="19" width="13.5703125" style="18" customWidth="1"/>
    <col min="20" max="20" width="18.85546875" style="11" customWidth="1"/>
    <col min="21" max="21" width="4.85546875" style="18" customWidth="1"/>
    <col min="22" max="16384" width="8.7109375" style="11"/>
  </cols>
  <sheetData>
    <row r="1" spans="1:24" ht="34.5" customHeight="1" thickBot="1">
      <c r="A1" s="9" t="s">
        <v>20</v>
      </c>
      <c r="B1" s="10"/>
      <c r="C1" s="47"/>
      <c r="J1" s="62" t="s">
        <v>46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47"/>
      <c r="W1" s="47"/>
      <c r="X1" s="10"/>
    </row>
    <row r="2" spans="1:24" ht="18.75">
      <c r="A2" s="12" t="s">
        <v>48</v>
      </c>
      <c r="B2" s="6">
        <v>4.22</v>
      </c>
      <c r="C2" s="48"/>
      <c r="I2" s="61"/>
      <c r="J2" s="9" t="s">
        <v>19</v>
      </c>
      <c r="K2" s="27" t="s">
        <v>4</v>
      </c>
      <c r="L2" s="28">
        <f>F5</f>
        <v>186</v>
      </c>
      <c r="M2" s="27" t="s">
        <v>5</v>
      </c>
      <c r="N2" s="27"/>
      <c r="O2" s="28"/>
      <c r="P2" s="27"/>
      <c r="Q2" s="28"/>
      <c r="R2" s="27"/>
      <c r="S2" s="28"/>
      <c r="T2" s="27"/>
      <c r="U2" s="28"/>
      <c r="V2" s="27"/>
      <c r="W2" s="27"/>
      <c r="X2" s="29"/>
    </row>
    <row r="3" spans="1:24" ht="19.5" thickBot="1">
      <c r="A3" s="16" t="s">
        <v>49</v>
      </c>
      <c r="B3" s="7">
        <v>6.31</v>
      </c>
      <c r="C3" s="49"/>
      <c r="D3" s="56"/>
      <c r="I3" s="61"/>
      <c r="J3" s="13"/>
      <c r="K3" s="14" t="s">
        <v>50</v>
      </c>
      <c r="L3" s="46">
        <f>MROUND(B13*B4,4)</f>
        <v>28</v>
      </c>
      <c r="M3" s="14" t="s">
        <v>45</v>
      </c>
      <c r="N3" s="14" t="s">
        <v>51</v>
      </c>
      <c r="O3" s="46"/>
      <c r="P3" s="14"/>
      <c r="Q3" s="46"/>
      <c r="R3" s="14"/>
      <c r="S3" s="46"/>
      <c r="T3" s="14"/>
      <c r="U3" s="46"/>
      <c r="V3" s="14"/>
      <c r="W3" s="14"/>
      <c r="X3" s="15"/>
    </row>
    <row r="4" spans="1:24" ht="21.75" thickBot="1">
      <c r="A4" s="17" t="s">
        <v>47</v>
      </c>
      <c r="B4" s="8">
        <v>13</v>
      </c>
      <c r="C4" s="50"/>
      <c r="E4" s="55">
        <f>SUM(B6,-B13)</f>
        <v>61</v>
      </c>
      <c r="F4" s="57">
        <f>MROUND(E4*B3,4)</f>
        <v>384</v>
      </c>
      <c r="G4" s="57"/>
      <c r="H4" s="57"/>
      <c r="I4" s="61"/>
      <c r="J4" s="19"/>
      <c r="K4" s="14" t="s">
        <v>6</v>
      </c>
      <c r="L4" s="46">
        <f>SUM(F4,-D11)</f>
        <v>244</v>
      </c>
      <c r="M4" s="14" t="s">
        <v>7</v>
      </c>
      <c r="N4" s="14" t="s">
        <v>42</v>
      </c>
      <c r="O4" s="46">
        <f>F8</f>
        <v>34</v>
      </c>
      <c r="P4" s="14" t="s">
        <v>41</v>
      </c>
      <c r="Q4" s="46">
        <f>H8</f>
        <v>16</v>
      </c>
      <c r="R4" s="14" t="s">
        <v>15</v>
      </c>
      <c r="S4" s="46">
        <f>I8</f>
        <v>9</v>
      </c>
      <c r="T4" s="46" t="s">
        <v>39</v>
      </c>
      <c r="U4" s="46">
        <v>4</v>
      </c>
      <c r="V4" s="64" t="s">
        <v>40</v>
      </c>
      <c r="W4" s="64"/>
      <c r="X4" s="65"/>
    </row>
    <row r="5" spans="1:24" ht="21.75" thickBot="1">
      <c r="A5" s="9" t="s">
        <v>21</v>
      </c>
      <c r="B5" s="1"/>
      <c r="C5" s="51"/>
      <c r="F5" s="57">
        <f>MROUND(B7/2*B2, 6)</f>
        <v>186</v>
      </c>
      <c r="G5" s="57"/>
      <c r="H5" s="59"/>
      <c r="I5" s="61"/>
      <c r="J5" s="20"/>
      <c r="K5" s="14" t="s">
        <v>6</v>
      </c>
      <c r="L5" s="46">
        <f>F4-8</f>
        <v>376</v>
      </c>
      <c r="M5" s="14" t="s">
        <v>7</v>
      </c>
      <c r="N5" s="14" t="s">
        <v>43</v>
      </c>
      <c r="O5" s="46">
        <f>E7</f>
        <v>102</v>
      </c>
      <c r="P5" s="14" t="s">
        <v>41</v>
      </c>
      <c r="Q5" s="46">
        <f>E7-20</f>
        <v>82</v>
      </c>
      <c r="R5" s="14" t="s">
        <v>29</v>
      </c>
      <c r="S5" s="46" t="s">
        <v>30</v>
      </c>
      <c r="T5" s="14" t="s">
        <v>23</v>
      </c>
      <c r="U5" s="46"/>
      <c r="V5" s="14"/>
      <c r="W5" s="14"/>
      <c r="X5" s="15"/>
    </row>
    <row r="6" spans="1:24" ht="21">
      <c r="A6" s="13" t="s">
        <v>1</v>
      </c>
      <c r="B6" s="2">
        <v>63</v>
      </c>
      <c r="C6" s="52"/>
      <c r="F6" s="57">
        <f>MROUND((B8-B12)*B2,2)</f>
        <v>8</v>
      </c>
      <c r="G6" s="57"/>
      <c r="H6" s="57"/>
      <c r="I6" s="61"/>
      <c r="J6" s="20"/>
      <c r="K6" s="14" t="s">
        <v>6</v>
      </c>
      <c r="L6" s="46">
        <f>F4</f>
        <v>384</v>
      </c>
      <c r="M6" s="14" t="s">
        <v>24</v>
      </c>
      <c r="N6" s="14" t="s">
        <v>25</v>
      </c>
      <c r="O6" s="46">
        <f>F6</f>
        <v>8</v>
      </c>
      <c r="P6" s="21" t="s">
        <v>8</v>
      </c>
      <c r="Q6" s="42"/>
      <c r="R6" s="14"/>
      <c r="S6" s="46"/>
      <c r="T6" s="14"/>
      <c r="U6" s="46"/>
      <c r="V6" s="14"/>
      <c r="W6" s="14"/>
      <c r="X6" s="15"/>
    </row>
    <row r="7" spans="1:24" ht="21">
      <c r="A7" s="13" t="s">
        <v>2</v>
      </c>
      <c r="B7" s="3">
        <v>88</v>
      </c>
      <c r="C7" s="53"/>
      <c r="E7" s="57">
        <f>CEILING(B9*B2,2)</f>
        <v>102</v>
      </c>
      <c r="F7" s="55">
        <f>E7-F12</f>
        <v>98</v>
      </c>
      <c r="G7" s="57">
        <f>QUOTIENT(F7,4)</f>
        <v>24</v>
      </c>
      <c r="H7" s="57">
        <f>ROUNDDOWN(E10/G7,0)</f>
        <v>4</v>
      </c>
      <c r="I7" s="61"/>
      <c r="J7" s="20"/>
      <c r="K7" s="46" t="s">
        <v>17</v>
      </c>
      <c r="L7" s="46">
        <f>F4</f>
        <v>384</v>
      </c>
      <c r="M7" s="14" t="s">
        <v>18</v>
      </c>
      <c r="N7" s="14"/>
      <c r="O7" s="46"/>
      <c r="P7" s="14"/>
      <c r="Q7" s="46"/>
      <c r="R7" s="14"/>
      <c r="S7" s="46"/>
      <c r="T7" s="14"/>
      <c r="U7" s="46"/>
      <c r="V7" s="14"/>
      <c r="W7" s="14"/>
      <c r="X7" s="15"/>
    </row>
    <row r="8" spans="1:24" ht="21.75" thickBot="1">
      <c r="A8" s="13" t="s">
        <v>3</v>
      </c>
      <c r="B8" s="3">
        <v>3</v>
      </c>
      <c r="C8" s="53"/>
      <c r="F8" s="57">
        <f>QUOTIENT((F5-F6*2-E7),2)</f>
        <v>34</v>
      </c>
      <c r="G8" s="57">
        <f>CEILING(F8/2,2)</f>
        <v>18</v>
      </c>
      <c r="H8" s="55">
        <f>F8-G8</f>
        <v>16</v>
      </c>
      <c r="I8" s="61">
        <f>G8/2</f>
        <v>9</v>
      </c>
      <c r="J8" s="22"/>
      <c r="K8" s="23"/>
      <c r="L8" s="24"/>
      <c r="M8" s="23"/>
      <c r="N8" s="23"/>
      <c r="O8" s="24"/>
      <c r="P8" s="23"/>
      <c r="Q8" s="24"/>
      <c r="R8" s="23"/>
      <c r="S8" s="24"/>
      <c r="T8" s="23"/>
      <c r="U8" s="24"/>
      <c r="V8" s="23"/>
      <c r="W8" s="23"/>
      <c r="X8" s="25"/>
    </row>
    <row r="9" spans="1:24" ht="21">
      <c r="A9" s="13" t="s">
        <v>34</v>
      </c>
      <c r="B9" s="3">
        <v>24</v>
      </c>
      <c r="C9" s="53"/>
      <c r="F9" s="57">
        <f>F8+F12/2</f>
        <v>36</v>
      </c>
      <c r="G9" s="57">
        <f>CEILING(F9/2,2)</f>
        <v>18</v>
      </c>
      <c r="H9" s="55">
        <f>F9-G9</f>
        <v>18</v>
      </c>
      <c r="I9" s="61">
        <f>G9/2</f>
        <v>9</v>
      </c>
      <c r="J9" s="26" t="s">
        <v>26</v>
      </c>
      <c r="K9" s="27" t="s">
        <v>4</v>
      </c>
      <c r="L9" s="28">
        <f>F5</f>
        <v>186</v>
      </c>
      <c r="M9" s="27" t="s">
        <v>52</v>
      </c>
      <c r="N9" s="27"/>
      <c r="O9" s="28"/>
      <c r="P9" s="27"/>
      <c r="Q9" s="28"/>
      <c r="R9" s="27"/>
      <c r="S9" s="28"/>
      <c r="T9" s="27"/>
      <c r="U9" s="28"/>
      <c r="V9" s="27"/>
      <c r="W9" s="27"/>
      <c r="X9" s="29"/>
    </row>
    <row r="10" spans="1:24" ht="21">
      <c r="A10" s="13" t="s">
        <v>36</v>
      </c>
      <c r="B10" s="3">
        <v>18</v>
      </c>
      <c r="C10" s="53"/>
      <c r="E10" s="55">
        <f>MROUND(B10*B3,4)</f>
        <v>112</v>
      </c>
      <c r="F10" s="57">
        <f>F4-E10</f>
        <v>272</v>
      </c>
      <c r="G10" s="57"/>
      <c r="H10" s="57"/>
      <c r="I10" s="61"/>
      <c r="J10" s="30"/>
      <c r="K10" s="14" t="s">
        <v>50</v>
      </c>
      <c r="L10" s="46">
        <f>MROUND(B13*B4,4)</f>
        <v>28</v>
      </c>
      <c r="M10" s="14" t="s">
        <v>45</v>
      </c>
      <c r="N10" s="14" t="s">
        <v>51</v>
      </c>
      <c r="O10" s="31"/>
      <c r="P10" s="32"/>
      <c r="Q10" s="31"/>
      <c r="R10" s="32"/>
      <c r="S10" s="31"/>
      <c r="T10" s="32"/>
      <c r="U10" s="31"/>
      <c r="V10" s="32"/>
      <c r="W10" s="32"/>
      <c r="X10" s="33"/>
    </row>
    <row r="11" spans="1:24" ht="21">
      <c r="A11" s="13" t="s">
        <v>37</v>
      </c>
      <c r="B11" s="3">
        <v>22</v>
      </c>
      <c r="C11" s="53"/>
      <c r="D11" s="55">
        <f>MROUND(E11,4)</f>
        <v>140</v>
      </c>
      <c r="E11" s="55">
        <f>PRODUCT(B11,B3)</f>
        <v>138.82</v>
      </c>
      <c r="F11" s="57">
        <f>SUM(F4,-D11)</f>
        <v>244</v>
      </c>
      <c r="G11" s="57"/>
      <c r="H11" s="57"/>
      <c r="I11" s="61"/>
      <c r="J11" s="19"/>
      <c r="K11" s="14" t="s">
        <v>6</v>
      </c>
      <c r="L11" s="46">
        <f>F11</f>
        <v>244</v>
      </c>
      <c r="M11" s="14" t="s">
        <v>7</v>
      </c>
      <c r="N11" s="14" t="s">
        <v>42</v>
      </c>
      <c r="O11" s="46">
        <f>F9</f>
        <v>36</v>
      </c>
      <c r="P11" s="14" t="s">
        <v>41</v>
      </c>
      <c r="Q11" s="46">
        <f>H9</f>
        <v>18</v>
      </c>
      <c r="R11" s="14" t="s">
        <v>22</v>
      </c>
      <c r="S11" s="46">
        <f>I9</f>
        <v>9</v>
      </c>
      <c r="T11" s="64" t="s">
        <v>27</v>
      </c>
      <c r="U11" s="64"/>
      <c r="V11" s="64"/>
      <c r="W11" s="64"/>
      <c r="X11" s="65"/>
    </row>
    <row r="12" spans="1:24" ht="21">
      <c r="A12" s="34" t="s">
        <v>35</v>
      </c>
      <c r="B12" s="4">
        <v>1</v>
      </c>
      <c r="C12" s="54"/>
      <c r="E12" s="55" t="s">
        <v>44</v>
      </c>
      <c r="F12" s="57">
        <f>MROUND(B2,4)</f>
        <v>4</v>
      </c>
      <c r="G12" s="57"/>
      <c r="H12" s="57">
        <f>MROUND(E10/2/U4,1)</f>
        <v>14</v>
      </c>
      <c r="I12" s="61"/>
      <c r="J12" s="19"/>
      <c r="K12" s="14" t="s">
        <v>6</v>
      </c>
      <c r="L12" s="46">
        <f>F10</f>
        <v>272</v>
      </c>
      <c r="M12" s="14" t="s">
        <v>7</v>
      </c>
      <c r="N12" s="14" t="s">
        <v>12</v>
      </c>
      <c r="O12" s="46">
        <f>E7-F12</f>
        <v>98</v>
      </c>
      <c r="P12" s="14" t="s">
        <v>41</v>
      </c>
      <c r="Q12" s="46">
        <f>G7</f>
        <v>24</v>
      </c>
      <c r="R12" s="14" t="s">
        <v>10</v>
      </c>
      <c r="S12" s="46">
        <f>H7</f>
        <v>4</v>
      </c>
      <c r="T12" s="14" t="s">
        <v>9</v>
      </c>
      <c r="U12" s="14"/>
      <c r="V12" s="14"/>
      <c r="W12" s="14"/>
      <c r="X12" s="15"/>
    </row>
    <row r="13" spans="1:24" ht="21.95" customHeight="1" thickBot="1">
      <c r="A13" s="35" t="s">
        <v>38</v>
      </c>
      <c r="B13" s="5">
        <v>2</v>
      </c>
      <c r="C13" s="54"/>
      <c r="F13" s="57"/>
      <c r="G13" s="57"/>
      <c r="H13" s="57"/>
      <c r="I13" s="61"/>
      <c r="J13" s="19"/>
      <c r="K13" s="14"/>
      <c r="L13" s="46"/>
      <c r="M13" s="14"/>
      <c r="N13" s="14" t="s">
        <v>13</v>
      </c>
      <c r="O13" s="46">
        <f>E7-F12</f>
        <v>98</v>
      </c>
      <c r="P13" s="14" t="s">
        <v>41</v>
      </c>
      <c r="Q13" s="46">
        <f>F7-S13*4</f>
        <v>42</v>
      </c>
      <c r="R13" s="14" t="s">
        <v>32</v>
      </c>
      <c r="S13" s="46">
        <f>H12</f>
        <v>14</v>
      </c>
      <c r="T13" s="14" t="s">
        <v>16</v>
      </c>
      <c r="U13" s="14"/>
      <c r="V13" s="14"/>
      <c r="W13" s="14"/>
      <c r="X13" s="15"/>
    </row>
    <row r="14" spans="1:24" ht="21">
      <c r="A14" s="36"/>
      <c r="B14" s="37"/>
      <c r="C14" s="37"/>
      <c r="F14" s="57"/>
      <c r="G14" s="57"/>
      <c r="H14" s="57"/>
      <c r="I14" s="61"/>
      <c r="J14" s="19"/>
      <c r="K14" s="14" t="s">
        <v>6</v>
      </c>
      <c r="L14" s="46">
        <f>F4</f>
        <v>384</v>
      </c>
      <c r="M14" s="14" t="s">
        <v>28</v>
      </c>
      <c r="N14" s="14" t="s">
        <v>25</v>
      </c>
      <c r="O14" s="46">
        <f>F6</f>
        <v>8</v>
      </c>
      <c r="P14" s="21" t="s">
        <v>8</v>
      </c>
      <c r="Q14" s="46"/>
      <c r="R14" s="14"/>
      <c r="S14" s="46"/>
      <c r="T14" s="14"/>
      <c r="U14" s="46"/>
      <c r="V14" s="14"/>
      <c r="W14" s="14"/>
      <c r="X14" s="15"/>
    </row>
    <row r="15" spans="1:24" ht="21.75" thickBot="1">
      <c r="A15" s="37"/>
      <c r="B15" s="37"/>
      <c r="C15" s="37"/>
      <c r="D15" s="58">
        <f>B2*0.85</f>
        <v>3.5869999999999997</v>
      </c>
      <c r="F15" s="57">
        <f>MROUND(B11*2*B2,4)</f>
        <v>184</v>
      </c>
      <c r="G15" s="57"/>
      <c r="H15" s="57">
        <f>MROUND(B12*2*B3,2)</f>
        <v>12</v>
      </c>
      <c r="I15" s="61" t="s">
        <v>45</v>
      </c>
      <c r="J15" s="38"/>
      <c r="K15" s="23"/>
      <c r="L15" s="24"/>
      <c r="M15" s="23"/>
      <c r="N15" s="23"/>
      <c r="O15" s="24"/>
      <c r="P15" s="23"/>
      <c r="Q15" s="24"/>
      <c r="R15" s="23"/>
      <c r="S15" s="24"/>
      <c r="T15" s="23"/>
      <c r="U15" s="24"/>
      <c r="V15" s="23"/>
      <c r="W15" s="23"/>
      <c r="X15" s="25"/>
    </row>
    <row r="16" spans="1:24" ht="21">
      <c r="A16" s="39"/>
      <c r="B16" s="37"/>
      <c r="C16" s="37"/>
      <c r="D16" s="55">
        <f>SUM(B10,B10,B9)</f>
        <v>60</v>
      </c>
      <c r="E16" s="55">
        <f>PRODUCT(D16,D15)</f>
        <v>215.21999999999997</v>
      </c>
      <c r="F16" s="57">
        <f>MROUND(E16,4)</f>
        <v>216</v>
      </c>
      <c r="G16" s="57"/>
      <c r="H16" s="57"/>
      <c r="I16" s="61"/>
      <c r="J16" s="26" t="s">
        <v>31</v>
      </c>
      <c r="K16" s="27" t="s">
        <v>11</v>
      </c>
      <c r="L16" s="28"/>
      <c r="M16" s="27">
        <f>MROUND(E16,4)</f>
        <v>216</v>
      </c>
      <c r="N16" s="27" t="s">
        <v>8</v>
      </c>
      <c r="O16" s="28">
        <f>H15</f>
        <v>12</v>
      </c>
      <c r="P16" s="27" t="s">
        <v>45</v>
      </c>
      <c r="Q16" s="28"/>
      <c r="R16" s="27"/>
      <c r="S16" s="28"/>
      <c r="T16" s="27"/>
      <c r="U16" s="28"/>
      <c r="V16" s="27"/>
      <c r="W16" s="27"/>
      <c r="X16" s="29"/>
    </row>
    <row r="17" spans="1:25" ht="21">
      <c r="A17" s="40"/>
      <c r="B17" s="37"/>
      <c r="C17" s="37"/>
      <c r="F17" s="57">
        <f>MROUND((B9*2+B10*2-8)*B2*0.9,2)</f>
        <v>288</v>
      </c>
      <c r="G17" s="57"/>
      <c r="H17" s="57"/>
      <c r="I17" s="61"/>
      <c r="J17" s="20"/>
      <c r="K17" s="14" t="s">
        <v>14</v>
      </c>
      <c r="L17" s="46"/>
      <c r="M17" s="14">
        <f>F17</f>
        <v>288</v>
      </c>
      <c r="N17" s="14" t="s">
        <v>8</v>
      </c>
      <c r="O17" s="46">
        <f>H15</f>
        <v>12</v>
      </c>
      <c r="P17" s="14" t="s">
        <v>45</v>
      </c>
      <c r="Q17" s="46"/>
      <c r="R17" s="14"/>
      <c r="S17" s="46"/>
      <c r="T17" s="14"/>
      <c r="U17" s="46"/>
      <c r="V17" s="14"/>
      <c r="W17" s="14"/>
      <c r="X17" s="15"/>
    </row>
    <row r="18" spans="1:25" ht="21.75" thickBot="1">
      <c r="A18" s="41"/>
      <c r="B18" s="37"/>
      <c r="C18" s="37"/>
      <c r="D18" s="55">
        <f>SUM(B6,7)</f>
        <v>70</v>
      </c>
      <c r="E18" s="55">
        <f>PRODUCT(D18,D15)</f>
        <v>251.08999999999997</v>
      </c>
      <c r="F18" s="57">
        <f>MROUND(E18,4)</f>
        <v>252</v>
      </c>
      <c r="G18" s="57"/>
      <c r="H18" s="57"/>
      <c r="I18" s="61"/>
      <c r="J18" s="22"/>
      <c r="K18" s="23" t="s">
        <v>0</v>
      </c>
      <c r="L18" s="24"/>
      <c r="M18" s="23">
        <f>F15</f>
        <v>184</v>
      </c>
      <c r="N18" s="23" t="s">
        <v>8</v>
      </c>
      <c r="O18" s="24">
        <f>H15</f>
        <v>12</v>
      </c>
      <c r="P18" s="23" t="s">
        <v>45</v>
      </c>
      <c r="Q18" s="24" t="s">
        <v>33</v>
      </c>
      <c r="R18" s="23"/>
      <c r="S18" s="24"/>
      <c r="T18" s="23"/>
      <c r="U18" s="24"/>
      <c r="V18" s="23"/>
      <c r="W18" s="23"/>
      <c r="X18" s="25"/>
      <c r="Y18" s="37"/>
    </row>
    <row r="19" spans="1:25" ht="21">
      <c r="A19" s="41"/>
      <c r="B19" s="37"/>
      <c r="C19" s="37"/>
      <c r="F19" s="57"/>
      <c r="G19" s="57"/>
      <c r="H19" s="57"/>
      <c r="J19" s="37"/>
      <c r="K19" s="41"/>
      <c r="L19" s="44"/>
      <c r="M19" s="41"/>
      <c r="N19" s="41"/>
      <c r="O19" s="44"/>
      <c r="P19" s="41"/>
      <c r="Q19" s="44"/>
      <c r="R19" s="41"/>
      <c r="S19" s="44"/>
      <c r="T19" s="41"/>
      <c r="U19" s="44"/>
      <c r="V19" s="41"/>
      <c r="W19" s="41"/>
      <c r="X19" s="41"/>
    </row>
    <row r="20" spans="1:25" ht="21">
      <c r="A20" s="41"/>
      <c r="B20" s="37"/>
      <c r="C20" s="37"/>
      <c r="J20" s="37"/>
      <c r="K20" s="43"/>
      <c r="L20" s="45"/>
      <c r="M20" s="45"/>
      <c r="N20" s="43"/>
      <c r="O20" s="45"/>
      <c r="P20" s="43"/>
      <c r="Q20" s="45"/>
      <c r="R20" s="43"/>
      <c r="S20" s="42"/>
      <c r="T20" s="37"/>
      <c r="U20" s="42"/>
      <c r="V20" s="37"/>
      <c r="W20" s="37"/>
      <c r="X20" s="37"/>
    </row>
    <row r="21" spans="1:25">
      <c r="A21" s="37"/>
      <c r="B21" s="37"/>
      <c r="C21" s="37"/>
      <c r="E21" s="60"/>
    </row>
  </sheetData>
  <sheetProtection formatCells="0" formatColumns="0" formatRows="0"/>
  <mergeCells count="3">
    <mergeCell ref="J1:U1"/>
    <mergeCell ref="T11:X11"/>
    <mergeCell ref="V4:X4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Номе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</dc:creator>
  <cp:lastModifiedBy>Ольга</cp:lastModifiedBy>
  <dcterms:created xsi:type="dcterms:W3CDTF">2014-05-24T16:14:57Z</dcterms:created>
  <dcterms:modified xsi:type="dcterms:W3CDTF">2022-05-18T10:38:47Z</dcterms:modified>
</cp:coreProperties>
</file>